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Raymond Tan\Desktop\"/>
    </mc:Choice>
  </mc:AlternateContent>
  <xr:revisionPtr revIDLastSave="0" documentId="13_ncr:1_{67452593-575B-4A7E-AF9B-0F83A46D7F06}" xr6:coauthVersionLast="47" xr6:coauthVersionMax="47" xr10:uidLastSave="{00000000-0000-0000-0000-000000000000}"/>
  <bookViews>
    <workbookView xWindow="-96" yWindow="-96" windowWidth="23232" windowHeight="13872" activeTab="1" xr2:uid="{00000000-000D-0000-FFFF-FFFF00000000}"/>
  </bookViews>
  <sheets>
    <sheet name="Control" sheetId="25" r:id="rId1"/>
    <sheet name="EEIO_Model_Baseline" sheetId="24" r:id="rId2"/>
    <sheet name="Sector Effects" sheetId="28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" i="25" l="1"/>
  <c r="D3" i="25" l="1"/>
  <c r="B3" i="25" s="1"/>
  <c r="E2" i="28" a="1"/>
  <c r="E2" i="28" s="1"/>
  <c r="B4" i="25"/>
  <c r="B5" i="25"/>
  <c r="J10" i="24" s="1"/>
  <c r="B6" i="25"/>
  <c r="K10" i="24"/>
  <c r="B8" i="25" l="1"/>
  <c r="J9" i="24"/>
  <c r="J12" i="24" s="1"/>
  <c r="B4" i="24"/>
  <c r="E10" i="24"/>
  <c r="M12" i="24" l="1"/>
  <c r="B9" i="25"/>
  <c r="Q2" i="24" a="1"/>
  <c r="Q2" i="24" s="1"/>
  <c r="B14" i="24" a="1"/>
  <c r="B14" i="24" s="1"/>
  <c r="M2" i="24" l="1" a="1"/>
  <c r="M14" i="24" s="1"/>
  <c r="N9" i="24" l="1"/>
  <c r="B9" i="28" s="1"/>
  <c r="O6" i="24"/>
  <c r="C6" i="28" s="1"/>
  <c r="O7" i="24"/>
  <c r="C7" i="28" s="1"/>
  <c r="O8" i="24"/>
  <c r="C8" i="28" s="1"/>
  <c r="O9" i="24"/>
  <c r="C9" i="28" s="1"/>
  <c r="O4" i="24"/>
  <c r="C4" i="28" s="1"/>
  <c r="O5" i="24"/>
  <c r="C5" i="28" s="1"/>
  <c r="O3" i="24"/>
  <c r="C3" i="28" s="1"/>
  <c r="O10" i="24"/>
  <c r="N4" i="24"/>
  <c r="B4" i="28" s="1"/>
  <c r="M2" i="24"/>
  <c r="N3" i="24"/>
  <c r="B3" i="28" s="1"/>
  <c r="N5" i="24"/>
  <c r="B5" i="28" s="1"/>
  <c r="N7" i="24"/>
  <c r="B7" i="28" s="1"/>
  <c r="N8" i="24"/>
  <c r="B8" i="28" s="1"/>
  <c r="N6" i="24"/>
  <c r="B6" i="28" s="1"/>
  <c r="N2" i="24" l="1"/>
  <c r="B2" i="28" s="1"/>
  <c r="O2" i="24"/>
  <c r="C2" i="2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tc={2B8E8F51-54EB-49F7-97BC-A7BC00FD1662}</author>
  </authors>
  <commentList>
    <comment ref="C1" authorId="0" shapeId="0" xr:uid="{2B8E8F51-54EB-49F7-97BC-A7BC00FD1662}">
      <text>
        <t>[Threaded comment]
Your version of Excel allows you to read this threaded comment; however, any edits to it will get removed if the file is opened in a newer version of Excel. Learn more: https://go.microsoft.com/fwlink/?linkid=870924
Comment:
    Choose 1 to select upper bound or 0 to select lower bound.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tc={951B08DA-62B4-4FA8-89B1-2B0FCB62EB07}</author>
    <author>tc={AED5DF86-79FE-4293-8D02-6495082BED03}</author>
    <author>tc={66791470-9924-4835-AD7D-E0B920208FB4}</author>
    <author>tc={42C0F7FB-DA3E-4702-8D23-CFC76E531045}</author>
    <author>tc={1C5C61C6-1986-4E00-831F-83026D59E754}</author>
  </authors>
  <commentList>
    <comment ref="K10" authorId="0" shapeId="0" xr:uid="{00000000-0006-0000-0400-000001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Computed economy-wide GHG emissions in Mt CO2e/y after EW-CDR</t>
      </text>
    </comment>
    <comment ref="M10" authorId="1" shapeId="0" xr:uid="{00000000-0006-0000-0400-000002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Basalt used for EW-CDR in Mt/y</t>
      </text>
    </comment>
    <comment ref="O10" authorId="2" shapeId="0" xr:uid="{00000000-0006-0000-0400-000003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EW CDR in Mt CO2e/y</t>
      </text>
    </comment>
    <comment ref="M12" authorId="3" shapeId="0" xr:uid="{42C0F7FB-DA3E-4702-8D23-CFC76E531045}">
      <text>
        <t>[Threaded comment]
Your version of Excel allows you to read this threaded comment; however, any edits to it will get removed if the file is opened in a newer version of Excel. Learn more: https://go.microsoft.com/fwlink/?linkid=870924
Comment:
    Basalt application limit for oil palm land area.</t>
      </text>
    </comment>
    <comment ref="M14" authorId="4" shapeId="0" xr:uid="{1C5C61C6-1986-4E00-831F-83026D59E754}">
      <text>
        <t>[Threaded comment]
Your version of Excel allows you to read this threaded comment; however, any edits to it will get removed if the file is opened in a newer version of Excel. Learn more: https://go.microsoft.com/fwlink/?linkid=870924
Comment:
    Use goal seek to set this to 0 by adjusting decarbonization target (B12).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<sst xmlns="http://schemas.openxmlformats.org/spreadsheetml/2006/main" count="58" uniqueCount="41">
  <si>
    <t>Manufacturing</t>
  </si>
  <si>
    <t>Construction</t>
  </si>
  <si>
    <t>Agriculture</t>
  </si>
  <si>
    <t>Mining</t>
  </si>
  <si>
    <t>Change over Baseline Output</t>
  </si>
  <si>
    <t>Land transport</t>
  </si>
  <si>
    <t>Other transport</t>
  </si>
  <si>
    <t>Services</t>
  </si>
  <si>
    <t>GHG Intensity (tons/USD)</t>
  </si>
  <si>
    <t>EW-CDR (per Mt material)</t>
  </si>
  <si>
    <t>Electricity</t>
  </si>
  <si>
    <t>Baseline Total Output (million USD or million tons CO2e)</t>
  </si>
  <si>
    <t>Decarbonization target (%)</t>
  </si>
  <si>
    <t>Leontief inverse</t>
  </si>
  <si>
    <t>Notes on data sources</t>
  </si>
  <si>
    <t>1. Sectoral (I - A) coefficients, baseline final demand, and baseline total output are adapted from Asian Development Bank (https://data.adb.org/dataset/malaysia-input-output-economic-indicators, accessed 2025-01-25).</t>
  </si>
  <si>
    <t>2. Sectoral GHG emissions intensities are adapted from United Nations Environment Programme (https://scp-hat.org/, accessed 2025-01-20).</t>
  </si>
  <si>
    <t>3. EW-CDR coefficients are adapted from Strefler et al. Potential and costs of carbon dioxide removal by enhanced weathering of rocks. Environmental Research Letters 2018, 13, 034010. DOI: 10.1088/1748-9326/aaa9c4</t>
  </si>
  <si>
    <t>4. MRV and other services are assumed to account for 12.5 % of the total cost of CDR.</t>
  </si>
  <si>
    <r>
      <t>Final Demand (million USD) or Output (million tons CO</t>
    </r>
    <r>
      <rPr>
        <vertAlign val="subscript"/>
        <sz val="9"/>
        <color theme="1"/>
        <rFont val="Calibri"/>
        <family val="2"/>
        <scheme val="minor"/>
      </rPr>
      <t>2</t>
    </r>
    <r>
      <rPr>
        <sz val="9"/>
        <color theme="1"/>
        <rFont val="Calibri"/>
        <family val="2"/>
        <scheme val="minor"/>
      </rPr>
      <t>e)</t>
    </r>
  </si>
  <si>
    <r>
      <t>Incremental direct sectoral emissions (million tons CO</t>
    </r>
    <r>
      <rPr>
        <vertAlign val="subscript"/>
        <sz val="9"/>
        <color theme="1"/>
        <rFont val="Calibri"/>
        <family val="2"/>
        <scheme val="minor"/>
      </rPr>
      <t>2</t>
    </r>
    <r>
      <rPr>
        <sz val="9"/>
        <color theme="1"/>
        <rFont val="Calibri"/>
        <family val="2"/>
        <scheme val="minor"/>
      </rPr>
      <t>e)</t>
    </r>
  </si>
  <si>
    <t>Parameter</t>
  </si>
  <si>
    <t>Upper Bound</t>
  </si>
  <si>
    <t>Lower Bound</t>
  </si>
  <si>
    <t>Notes and remarks</t>
  </si>
  <si>
    <t>Grid emissions (t/USD)</t>
  </si>
  <si>
    <t>Value</t>
  </si>
  <si>
    <t>Manufacturing input to agriculture</t>
  </si>
  <si>
    <t>EW assumed to reduce fertilizer demand by 10%</t>
  </si>
  <si>
    <t>Services input to EW</t>
  </si>
  <si>
    <t>MRV assumed to acount for 10-15% of total cost</t>
  </si>
  <si>
    <t>EW application rate (t/ha/y)</t>
  </si>
  <si>
    <t>Capture rate (t CO2/t)</t>
  </si>
  <si>
    <t>Determined by reaction stoichiometry and degree of completion</t>
  </si>
  <si>
    <t>Annual basalt application (Mt/y)</t>
  </si>
  <si>
    <t>Annual direct CDR (Mt/CO2/y)</t>
  </si>
  <si>
    <t>Limit</t>
  </si>
  <si>
    <t xml:space="preserve">Grid decarbonization assumed to reduce intensity by 50%, which results in new baseline of 165.3 Mt/y. </t>
  </si>
  <si>
    <t>Code</t>
  </si>
  <si>
    <r>
      <t>Incremental direct sectoral emissions (Mt CO</t>
    </r>
    <r>
      <rPr>
        <vertAlign val="subscript"/>
        <sz val="9"/>
        <color theme="1"/>
        <rFont val="Calibri"/>
        <family val="2"/>
        <scheme val="minor"/>
      </rPr>
      <t>2</t>
    </r>
    <r>
      <rPr>
        <sz val="9"/>
        <color theme="1"/>
        <rFont val="Calibri"/>
        <family val="2"/>
        <scheme val="minor"/>
      </rPr>
      <t>e)</t>
    </r>
  </si>
  <si>
    <t>New Total Output (million USD or million tons basalt)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</si>
</sst>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0.000"/>
    <numFmt numFmtId="167" formatCode="0.0000"/>
    <numFmt numFmtId="168" formatCode="_(* #,##0.0_);_(* \(#,##0.0\);_(* &quot;-&quot;??_);_(@_)"/>
    <numFmt numFmtId="169" formatCode="0.0%"/>
    <numFmt numFmtId="170" formatCode="0.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9"/>
      <color theme="1"/>
      <name val="Calibri"/>
      <family val="2"/>
      <scheme val="minor"/>
    </font>
    <font>
      <vertAlign val="subscript"/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indexed="81"/>
      <name val="Tahoma"/>
      <charset val="1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9" fontId="1" fillId="0" borderId="0" applyFont="0" applyFill="0" applyBorder="0" applyAlignment="0" applyProtection="0"/>
  </cellStyleXfs>
  <cellXfs count="60">
    <xf numFmtId="0" fontId="0" fillId="0" borderId="0" xfId="0"/>
    <xf numFmtId="166" fontId="3" fillId="0" borderId="5" xfId="0" applyNumberFormat="1" applyFont="1" applyBorder="1"/>
    <xf numFmtId="166" fontId="3" fillId="0" borderId="6" xfId="0" applyNumberFormat="1" applyFont="1" applyBorder="1"/>
    <xf numFmtId="166" fontId="3" fillId="0" borderId="8" xfId="0" applyNumberFormat="1" applyFont="1" applyBorder="1"/>
    <xf numFmtId="166" fontId="3" fillId="0" borderId="0" xfId="0" applyNumberFormat="1" applyFont="1"/>
    <xf numFmtId="0" fontId="3" fillId="0" borderId="0" xfId="0" applyFont="1"/>
    <xf numFmtId="166" fontId="3" fillId="0" borderId="7" xfId="0" applyNumberFormat="1" applyFont="1" applyBorder="1"/>
    <xf numFmtId="166" fontId="3" fillId="0" borderId="9" xfId="0" applyNumberFormat="1" applyFont="1" applyBorder="1"/>
    <xf numFmtId="166" fontId="3" fillId="0" borderId="10" xfId="0" applyNumberFormat="1" applyFont="1" applyBorder="1"/>
    <xf numFmtId="166" fontId="3" fillId="0" borderId="11" xfId="0" applyNumberFormat="1" applyFont="1" applyBorder="1"/>
    <xf numFmtId="166" fontId="3" fillId="0" borderId="12" xfId="0" applyNumberFormat="1" applyFont="1" applyBorder="1"/>
    <xf numFmtId="165" fontId="3" fillId="0" borderId="0" xfId="1" applyNumberFormat="1" applyFont="1" applyBorder="1"/>
    <xf numFmtId="167" fontId="3" fillId="4" borderId="13" xfId="0" applyNumberFormat="1" applyFont="1" applyFill="1" applyBorder="1"/>
    <xf numFmtId="167" fontId="3" fillId="4" borderId="14" xfId="0" applyNumberFormat="1" applyFont="1" applyFill="1" applyBorder="1"/>
    <xf numFmtId="166" fontId="3" fillId="7" borderId="5" xfId="0" applyNumberFormat="1" applyFont="1" applyFill="1" applyBorder="1"/>
    <xf numFmtId="166" fontId="3" fillId="7" borderId="6" xfId="0" applyNumberFormat="1" applyFont="1" applyFill="1" applyBorder="1"/>
    <xf numFmtId="166" fontId="3" fillId="7" borderId="8" xfId="0" applyNumberFormat="1" applyFont="1" applyFill="1" applyBorder="1"/>
    <xf numFmtId="166" fontId="3" fillId="7" borderId="0" xfId="0" applyNumberFormat="1" applyFont="1" applyFill="1"/>
    <xf numFmtId="165" fontId="3" fillId="7" borderId="5" xfId="1" applyNumberFormat="1" applyFont="1" applyFill="1" applyBorder="1"/>
    <xf numFmtId="165" fontId="3" fillId="7" borderId="2" xfId="1" applyNumberFormat="1" applyFont="1" applyFill="1" applyBorder="1"/>
    <xf numFmtId="165" fontId="3" fillId="7" borderId="8" xfId="1" applyNumberFormat="1" applyFont="1" applyFill="1" applyBorder="1"/>
    <xf numFmtId="165" fontId="3" fillId="7" borderId="3" xfId="1" applyNumberFormat="1" applyFont="1" applyFill="1" applyBorder="1"/>
    <xf numFmtId="165" fontId="3" fillId="7" borderId="10" xfId="1" applyNumberFormat="1" applyFont="1" applyFill="1" applyBorder="1"/>
    <xf numFmtId="165" fontId="3" fillId="7" borderId="4" xfId="1" applyNumberFormat="1" applyFont="1" applyFill="1" applyBorder="1"/>
    <xf numFmtId="168" fontId="3" fillId="3" borderId="2" xfId="0" applyNumberFormat="1" applyFont="1" applyFill="1" applyBorder="1"/>
    <xf numFmtId="9" fontId="3" fillId="7" borderId="6" xfId="4" applyFont="1" applyFill="1" applyBorder="1"/>
    <xf numFmtId="9" fontId="3" fillId="7" borderId="0" xfId="4" applyFont="1" applyFill="1" applyBorder="1"/>
    <xf numFmtId="9" fontId="3" fillId="7" borderId="11" xfId="4" applyFont="1" applyFill="1" applyBorder="1"/>
    <xf numFmtId="168" fontId="3" fillId="3" borderId="3" xfId="0" applyNumberFormat="1" applyFont="1" applyFill="1" applyBorder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 textRotation="90" wrapText="1"/>
    </xf>
    <xf numFmtId="0" fontId="3" fillId="7" borderId="0" xfId="0" applyFont="1" applyFill="1" applyAlignment="1">
      <alignment horizontal="center" textRotation="90" wrapText="1"/>
    </xf>
    <xf numFmtId="0" fontId="3" fillId="0" borderId="0" xfId="0" applyFont="1" applyAlignment="1">
      <alignment vertical="top"/>
    </xf>
    <xf numFmtId="0" fontId="3" fillId="2" borderId="15" xfId="0" applyFont="1" applyFill="1" applyBorder="1"/>
    <xf numFmtId="165" fontId="3" fillId="7" borderId="0" xfId="1" applyNumberFormat="1" applyFont="1" applyFill="1" applyBorder="1"/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67" fontId="3" fillId="0" borderId="0" xfId="0" applyNumberFormat="1" applyFont="1" applyAlignment="1">
      <alignment horizontal="center"/>
    </xf>
    <xf numFmtId="0" fontId="3" fillId="2" borderId="1" xfId="0" applyFont="1" applyFill="1" applyBorder="1" applyAlignment="1">
      <alignment horizontal="center"/>
    </xf>
    <xf numFmtId="167" fontId="3" fillId="2" borderId="1" xfId="0" applyNumberFormat="1" applyFont="1" applyFill="1" applyBorder="1" applyAlignment="1">
      <alignment horizontal="center"/>
    </xf>
    <xf numFmtId="166" fontId="3" fillId="2" borderId="15" xfId="0" applyNumberFormat="1" applyFont="1" applyFill="1" applyBorder="1"/>
    <xf numFmtId="167" fontId="3" fillId="2" borderId="15" xfId="0" applyNumberFormat="1" applyFont="1" applyFill="1" applyBorder="1"/>
    <xf numFmtId="0" fontId="3" fillId="8" borderId="2" xfId="0" applyFont="1" applyFill="1" applyBorder="1"/>
    <xf numFmtId="0" fontId="3" fillId="8" borderId="3" xfId="0" applyFont="1" applyFill="1" applyBorder="1"/>
    <xf numFmtId="2" fontId="3" fillId="0" borderId="0" xfId="0" applyNumberFormat="1" applyFont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9" borderId="15" xfId="0" applyFont="1" applyFill="1" applyBorder="1"/>
    <xf numFmtId="0" fontId="3" fillId="0" borderId="0" xfId="0" applyFont="1" applyAlignment="1">
      <alignment horizontal="right"/>
    </xf>
    <xf numFmtId="1" fontId="3" fillId="0" borderId="15" xfId="0" applyNumberFormat="1" applyFont="1" applyBorder="1"/>
    <xf numFmtId="169" fontId="3" fillId="5" borderId="1" xfId="4" applyNumberFormat="1" applyFont="1" applyFill="1" applyBorder="1"/>
    <xf numFmtId="1" fontId="3" fillId="0" borderId="0" xfId="0" applyNumberFormat="1" applyFont="1" applyAlignment="1">
      <alignment horizontal="center"/>
    </xf>
    <xf numFmtId="1" fontId="3" fillId="7" borderId="6" xfId="4" applyNumberFormat="1" applyFont="1" applyFill="1" applyBorder="1"/>
    <xf numFmtId="2" fontId="3" fillId="3" borderId="1" xfId="0" applyNumberFormat="1" applyFont="1" applyFill="1" applyBorder="1"/>
    <xf numFmtId="168" fontId="3" fillId="5" borderId="15" xfId="1" applyNumberFormat="1" applyFont="1" applyFill="1" applyBorder="1"/>
    <xf numFmtId="170" fontId="3" fillId="6" borderId="1" xfId="0" applyNumberFormat="1" applyFont="1" applyFill="1" applyBorder="1"/>
    <xf numFmtId="43" fontId="3" fillId="0" borderId="0" xfId="0" applyNumberFormat="1" applyFont="1"/>
    <xf numFmtId="43" fontId="0" fillId="0" borderId="0" xfId="0" applyNumberFormat="1"/>
    <xf numFmtId="169" fontId="3" fillId="7" borderId="6" xfId="4" applyNumberFormat="1" applyFont="1" applyFill="1" applyBorder="1"/>
    <xf numFmtId="0" fontId="3" fillId="0" borderId="0" xfId="0" applyFont="1" applyAlignment="1">
      <alignment vertical="top" wrapText="1"/>
    </xf>
    <xf numFmtId="167" fontId="3" fillId="0" borderId="0" xfId="0" applyNumberFormat="1" applyFont="1" applyFill="1" applyAlignment="1">
      <alignment horizontal="center"/>
    </xf>
  </cellXfs>
  <cellStyles count="5">
    <cellStyle name="Comma" xfId="1" builtinId="3"/>
    <cellStyle name="Comma 2" xfId="2" xr:uid="{00000000-0005-0000-0000-000001000000}"/>
    <cellStyle name="Normal" xfId="0" builtinId="0"/>
    <cellStyle name="Normal 2" xfId="3" xr:uid="{00000000-0005-0000-0000-000003000000}"/>
    <cellStyle name="Percent" xfId="4" builtinId="5"/>
  </cellStyles>
  <dxfs count="0"/>
  <tableStyles count="1" defaultTableStyle="TableStyleMedium2" defaultPivotStyle="PivotStyleLight16">
    <tableStyle name="Invisible" pivot="0" table="0" count="0" xr9:uid="{00000000-0011-0000-FFFF-FFFF00000000}"/>
  </tableStyles>
  <colors>
    <mruColors>
      <color rgb="FF6EF62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112270341207348"/>
          <c:y val="5.5555555555555552E-2"/>
          <c:w val="0.68812948381452332"/>
          <c:h val="0.4905799795858851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'Sector Effects'!$B$1</c:f>
              <c:strCache>
                <c:ptCount val="1"/>
                <c:pt idx="0">
                  <c:v>Change over Baseline Output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'Sector Effects'!$A$2:$A$9</c:f>
              <c:strCache>
                <c:ptCount val="8"/>
                <c:pt idx="0">
                  <c:v>Agriculture</c:v>
                </c:pt>
                <c:pt idx="1">
                  <c:v>Mining</c:v>
                </c:pt>
                <c:pt idx="2">
                  <c:v>Manufacturing</c:v>
                </c:pt>
                <c:pt idx="3">
                  <c:v>Electricity</c:v>
                </c:pt>
                <c:pt idx="4">
                  <c:v>Construction</c:v>
                </c:pt>
                <c:pt idx="5">
                  <c:v>Land transport</c:v>
                </c:pt>
                <c:pt idx="6">
                  <c:v>Other transport</c:v>
                </c:pt>
                <c:pt idx="7">
                  <c:v>Services</c:v>
                </c:pt>
              </c:strCache>
            </c:strRef>
          </c:cat>
          <c:val>
            <c:numRef>
              <c:f>'Sector Effects'!$B$2:$B$9</c:f>
              <c:numCache>
                <c:formatCode>0.0%</c:formatCode>
                <c:ptCount val="8"/>
                <c:pt idx="0">
                  <c:v>1.8356132248716558E-2</c:v>
                </c:pt>
                <c:pt idx="1">
                  <c:v>0.24345293476696472</c:v>
                </c:pt>
                <c:pt idx="2">
                  <c:v>3.0967591388982994E-2</c:v>
                </c:pt>
                <c:pt idx="3">
                  <c:v>0.16010134764635658</c:v>
                </c:pt>
                <c:pt idx="4">
                  <c:v>1.7239682383482304E-2</c:v>
                </c:pt>
                <c:pt idx="5">
                  <c:v>0.34642748429738141</c:v>
                </c:pt>
                <c:pt idx="6">
                  <c:v>1.6790256429440324E-2</c:v>
                </c:pt>
                <c:pt idx="7">
                  <c:v>1.7149993739882387E-2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35-4F35-869F-E45BFE0EE7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11759104"/>
        <c:axId val="151313728"/>
      </c:barChart>
      <c:lineChart>
        <c:grouping val="stacked"/>
        <c:varyColors val="0"/>
        <c:ser>
          <c:idx val="1"/>
          <c:order val="1"/>
          <c:tx>
            <c:strRef>
              <c:f>'Sector Effects'!$C$1</c:f>
              <c:strCache>
                <c:ptCount val="1"/>
                <c:pt idx="0">
                  <c:v>Incremental direct sectoral emissions (Mt CO2e)</c:v>
                </c:pt>
              </c:strCache>
            </c:strRef>
          </c:tx>
          <c:spPr>
            <a:ln w="158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4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</c:marker>
          <c:cat>
            <c:strRef>
              <c:f>'Sector Effects'!$A$2:$A$9</c:f>
              <c:strCache>
                <c:ptCount val="8"/>
                <c:pt idx="0">
                  <c:v>Agriculture</c:v>
                </c:pt>
                <c:pt idx="1">
                  <c:v>Mining</c:v>
                </c:pt>
                <c:pt idx="2">
                  <c:v>Manufacturing</c:v>
                </c:pt>
                <c:pt idx="3">
                  <c:v>Electricity</c:v>
                </c:pt>
                <c:pt idx="4">
                  <c:v>Construction</c:v>
                </c:pt>
                <c:pt idx="5">
                  <c:v>Land transport</c:v>
                </c:pt>
                <c:pt idx="6">
                  <c:v>Other transport</c:v>
                </c:pt>
                <c:pt idx="7">
                  <c:v>Services</c:v>
                </c:pt>
              </c:strCache>
            </c:strRef>
          </c:cat>
          <c:val>
            <c:numRef>
              <c:f>'Sector Effects'!$C$2:$C$9</c:f>
              <c:numCache>
                <c:formatCode>0</c:formatCode>
                <c:ptCount val="8"/>
                <c:pt idx="0">
                  <c:v>0.1957845574483556</c:v>
                </c:pt>
                <c:pt idx="1">
                  <c:v>2.0320046816949664</c:v>
                </c:pt>
                <c:pt idx="2">
                  <c:v>1.2536433957550424</c:v>
                </c:pt>
                <c:pt idx="3">
                  <c:v>23.951572378612308</c:v>
                </c:pt>
                <c:pt idx="4">
                  <c:v>9.2066092922032119E-2</c:v>
                </c:pt>
                <c:pt idx="5">
                  <c:v>2.4720361726024382</c:v>
                </c:pt>
                <c:pt idx="6">
                  <c:v>0.19096916303935887</c:v>
                </c:pt>
                <c:pt idx="7">
                  <c:v>0.12189949578541254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135-4F35-869F-E45BFE0EE7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1760128"/>
        <c:axId val="211927040"/>
      </c:lineChart>
      <c:catAx>
        <c:axId val="211759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1313728"/>
        <c:crosses val="autoZero"/>
        <c:auto val="0"/>
        <c:lblAlgn val="ctr"/>
        <c:lblOffset val="100"/>
        <c:noMultiLvlLbl val="0"/>
      </c:catAx>
      <c:valAx>
        <c:axId val="151313728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1759104"/>
        <c:crosses val="autoZero"/>
        <c:crossBetween val="between"/>
        <c:majorUnit val="0.1"/>
      </c:valAx>
      <c:valAx>
        <c:axId val="211927040"/>
        <c:scaling>
          <c:orientation val="minMax"/>
          <c:max val="40"/>
        </c:scaling>
        <c:delete val="0"/>
        <c:axPos val="r"/>
        <c:numFmt formatCode="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1760128"/>
        <c:crosses val="max"/>
        <c:crossBetween val="between"/>
        <c:majorUnit val="10"/>
      </c:valAx>
      <c:catAx>
        <c:axId val="2117601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119270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631581</xdr:colOff>
      <xdr:row>0</xdr:row>
      <xdr:rowOff>754673</xdr:rowOff>
    </xdr:from>
    <xdr:to>
      <xdr:col>12</xdr:col>
      <xdr:colOff>92319</xdr:colOff>
      <xdr:row>10</xdr:row>
      <xdr:rowOff>171450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B1DCE397-7AB9-6B0F-C403-EF50B45D0F2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Raymond Tan" id="{47701BB9-2722-43FD-BA5A-13AEF5B1A127}" userId="4d57d5e640abdacd" providerId="Windows Liv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1" dT="2025-10-31T09:13:22.30" personId="{47701BB9-2722-43FD-BA5A-13AEF5B1A127}" id="{2B8E8F51-54EB-49F7-97BC-A7BC00FD1662}">
    <text>Choose 1 to select upper bound or 0 to select lower bound.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K10" dT="2025-07-19T09:43:22.09" personId="{47701BB9-2722-43FD-BA5A-13AEF5B1A127}" id="{951B08DA-62B4-4FA8-89B1-2B0FCB62EB07}">
    <text>Computed economy-wide GHG emissions in Mt CO2e/y after EW-CDR</text>
  </threadedComment>
  <threadedComment ref="M10" dT="2025-07-19T09:45:38.78" personId="{47701BB9-2722-43FD-BA5A-13AEF5B1A127}" id="{AED5DF86-79FE-4293-8D02-6495082BED03}">
    <text>Basalt used for EW-CDR in Mt/y</text>
  </threadedComment>
  <threadedComment ref="O10" dT="2025-07-19T10:10:21.11" personId="{47701BB9-2722-43FD-BA5A-13AEF5B1A127}" id="{66791470-9924-4835-AD7D-E0B920208FB4}">
    <text>EW CDR in Mt CO2e/y</text>
  </threadedComment>
  <threadedComment ref="M12" dT="2025-10-31T09:14:06.63" personId="{47701BB9-2722-43FD-BA5A-13AEF5B1A127}" id="{42C0F7FB-DA3E-4702-8D23-CFC76E531045}">
    <text>Basalt application limit for oil palm land area.</text>
  </threadedComment>
  <threadedComment ref="M14" dT="2025-10-31T09:14:35.54" personId="{47701BB9-2722-43FD-BA5A-13AEF5B1A127}" id="{1C5C61C6-1986-4E00-831F-83026D59E754}">
    <text>Use goal seek to set this to 0 by adjusting decarbonization target (B12).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2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9"/>
  <sheetViews>
    <sheetView zoomScale="140" zoomScaleNormal="140" workbookViewId="0">
      <selection activeCell="D14" sqref="D14"/>
    </sheetView>
  </sheetViews>
  <sheetFormatPr defaultRowHeight="14.4" x14ac:dyDescent="0.55000000000000004"/>
  <cols>
    <col min="1" max="1" width="26.41796875" style="5" customWidth="1"/>
    <col min="2" max="5" width="10.578125" style="36" customWidth="1"/>
    <col min="6" max="6" width="48.578125" style="5" customWidth="1"/>
  </cols>
  <sheetData>
    <row r="1" spans="1:6" x14ac:dyDescent="0.55000000000000004">
      <c r="A1" s="35" t="s">
        <v>21</v>
      </c>
      <c r="B1" s="35" t="s">
        <v>26</v>
      </c>
      <c r="C1" s="35" t="s">
        <v>38</v>
      </c>
      <c r="D1" s="35" t="s">
        <v>22</v>
      </c>
      <c r="E1" s="35" t="s">
        <v>23</v>
      </c>
      <c r="F1" s="35" t="s">
        <v>24</v>
      </c>
    </row>
    <row r="2" spans="1:6" x14ac:dyDescent="0.55000000000000004">
      <c r="A2" s="5" t="s">
        <v>25</v>
      </c>
      <c r="B2" s="39">
        <v>7.4580000000000002E-3</v>
      </c>
      <c r="C2" s="50">
        <v>1</v>
      </c>
      <c r="D2" s="59">
        <v>7.4580000000000002E-3</v>
      </c>
      <c r="E2" s="37">
        <f>D2*0.5</f>
        <v>3.7290000000000001E-3</v>
      </c>
      <c r="F2" s="5" t="s">
        <v>37</v>
      </c>
    </row>
    <row r="3" spans="1:6" x14ac:dyDescent="0.55000000000000004">
      <c r="A3" s="5" t="s">
        <v>27</v>
      </c>
      <c r="B3" s="39">
        <f t="shared" ref="B3:B6" si="0">IF(C3=1,D3,E3)</f>
        <v>-0.10116</v>
      </c>
      <c r="C3" s="50">
        <v>1</v>
      </c>
      <c r="D3" s="37">
        <f>E3+0.0036</f>
        <v>-0.10116</v>
      </c>
      <c r="E3" s="37">
        <v>-0.10476000000000001</v>
      </c>
      <c r="F3" s="5" t="s">
        <v>28</v>
      </c>
    </row>
    <row r="4" spans="1:6" x14ac:dyDescent="0.55000000000000004">
      <c r="A4" s="5" t="s">
        <v>31</v>
      </c>
      <c r="B4" s="38">
        <f t="shared" si="0"/>
        <v>50</v>
      </c>
      <c r="C4" s="50">
        <v>1</v>
      </c>
      <c r="D4" s="36">
        <v>50</v>
      </c>
      <c r="E4" s="36">
        <v>20</v>
      </c>
    </row>
    <row r="5" spans="1:6" x14ac:dyDescent="0.55000000000000004">
      <c r="A5" s="5" t="s">
        <v>32</v>
      </c>
      <c r="B5" s="38">
        <f t="shared" si="0"/>
        <v>0.2</v>
      </c>
      <c r="C5" s="50">
        <v>1</v>
      </c>
      <c r="D5" s="36">
        <v>0.2</v>
      </c>
      <c r="E5" s="36">
        <v>0.15</v>
      </c>
      <c r="F5" s="5" t="s">
        <v>33</v>
      </c>
    </row>
    <row r="6" spans="1:6" x14ac:dyDescent="0.55000000000000004">
      <c r="A6" s="5" t="s">
        <v>29</v>
      </c>
      <c r="B6" s="38">
        <f t="shared" si="0"/>
        <v>-7.7779999999999996</v>
      </c>
      <c r="C6" s="50">
        <v>1</v>
      </c>
      <c r="D6" s="44">
        <v>-7.7779999999999996</v>
      </c>
      <c r="E6" s="44">
        <v>-12.353</v>
      </c>
      <c r="F6" s="5" t="s">
        <v>30</v>
      </c>
    </row>
    <row r="8" spans="1:6" x14ac:dyDescent="0.55000000000000004">
      <c r="A8" s="5" t="s">
        <v>34</v>
      </c>
      <c r="B8" s="45">
        <f>5.67*B4</f>
        <v>283.5</v>
      </c>
    </row>
    <row r="9" spans="1:6" x14ac:dyDescent="0.55000000000000004">
      <c r="A9" s="5" t="s">
        <v>35</v>
      </c>
      <c r="B9" s="45">
        <f>B8*B5</f>
        <v>56.7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27"/>
  <sheetViews>
    <sheetView tabSelected="1" topLeftCell="A2" zoomScale="130" zoomScaleNormal="130" workbookViewId="0">
      <selection activeCell="M14" sqref="M14"/>
    </sheetView>
  </sheetViews>
  <sheetFormatPr defaultRowHeight="14.4" x14ac:dyDescent="0.55000000000000004"/>
  <cols>
    <col min="1" max="1" width="19.578125" style="5" customWidth="1"/>
    <col min="2" max="15" width="7.578125" style="5" customWidth="1"/>
    <col min="17" max="17" width="0" hidden="1" customWidth="1"/>
  </cols>
  <sheetData>
    <row r="1" spans="1:17" ht="133.15" customHeight="1" x14ac:dyDescent="0.55000000000000004">
      <c r="B1" s="30" t="s">
        <v>2</v>
      </c>
      <c r="C1" s="30" t="s">
        <v>3</v>
      </c>
      <c r="D1" s="30" t="s">
        <v>0</v>
      </c>
      <c r="E1" s="30" t="s">
        <v>10</v>
      </c>
      <c r="F1" s="30" t="s">
        <v>1</v>
      </c>
      <c r="G1" s="30" t="s">
        <v>5</v>
      </c>
      <c r="H1" s="30" t="s">
        <v>6</v>
      </c>
      <c r="I1" s="30" t="s">
        <v>7</v>
      </c>
      <c r="J1" s="31" t="s">
        <v>9</v>
      </c>
      <c r="K1" s="30" t="s">
        <v>19</v>
      </c>
      <c r="L1" s="30" t="s">
        <v>11</v>
      </c>
      <c r="M1" s="30" t="s">
        <v>40</v>
      </c>
      <c r="N1" s="30" t="s">
        <v>4</v>
      </c>
      <c r="O1" s="30" t="s">
        <v>20</v>
      </c>
    </row>
    <row r="2" spans="1:17" x14ac:dyDescent="0.55000000000000004">
      <c r="A2" s="5" t="s">
        <v>2</v>
      </c>
      <c r="B2" s="14">
        <v>0.98333196909014153</v>
      </c>
      <c r="C2" s="15">
        <v>-8.5148808940655059E-4</v>
      </c>
      <c r="D2" s="15">
        <v>-4.9591607461873966E-2</v>
      </c>
      <c r="E2" s="15">
        <v>-1.0671684054754163E-3</v>
      </c>
      <c r="F2" s="15">
        <v>-2.0344141057297288E-3</v>
      </c>
      <c r="G2" s="15">
        <v>-2.0326853499128871E-3</v>
      </c>
      <c r="H2" s="15">
        <v>-1.8978660905182708E-3</v>
      </c>
      <c r="I2" s="15">
        <v>-8.4714417451038186E-3</v>
      </c>
      <c r="J2" s="42">
        <v>0</v>
      </c>
      <c r="K2" s="18">
        <v>12804.881188189815</v>
      </c>
      <c r="L2" s="18">
        <v>34038.528665424208</v>
      </c>
      <c r="M2" s="19" cm="1">
        <f t="array" ref="M2:M10">MMULT(B14:J22,K2:K10)</f>
        <v>34663.344399158465</v>
      </c>
      <c r="N2" s="25">
        <f>(M2-L2)/L2</f>
        <v>1.8356132248716558E-2</v>
      </c>
      <c r="O2" s="24">
        <f>(M2-L2)*Q2</f>
        <v>0.1957845574483556</v>
      </c>
      <c r="Q2" cm="1">
        <f t="array" ref="Q2:Q10">TRANSPOSE(B10:J10)</f>
        <v>3.1334767496688193E-4</v>
      </c>
    </row>
    <row r="3" spans="1:17" ht="14.7" thickBot="1" x14ac:dyDescent="0.6">
      <c r="A3" s="5" t="s">
        <v>3</v>
      </c>
      <c r="B3" s="16">
        <v>-2.819798246704886E-4</v>
      </c>
      <c r="C3" s="17">
        <v>0.93603375210359918</v>
      </c>
      <c r="D3" s="17">
        <v>-5.0157263158109221E-2</v>
      </c>
      <c r="E3" s="17">
        <v>-6.9367693948048327E-3</v>
      </c>
      <c r="F3" s="17">
        <v>-2.0166607688484852E-2</v>
      </c>
      <c r="G3" s="17">
        <v>-7.8341934700277508E-4</v>
      </c>
      <c r="H3" s="17">
        <v>-2.0985642153713091E-3</v>
      </c>
      <c r="I3" s="17">
        <v>-5.420137991643053E-4</v>
      </c>
      <c r="J3" s="43">
        <v>-30</v>
      </c>
      <c r="K3" s="20">
        <v>18030.409642635361</v>
      </c>
      <c r="L3" s="20">
        <v>39948.514366547635</v>
      </c>
      <c r="M3" s="21">
        <v>49674.09742866391</v>
      </c>
      <c r="N3" s="26">
        <f t="shared" ref="N3:N9" si="0">(M3-L3)/L3</f>
        <v>0.24345293476696472</v>
      </c>
      <c r="O3" s="28">
        <f t="shared" ref="O3:O10" si="1">(M3-L3)*Q3</f>
        <v>2.0320046816949664</v>
      </c>
      <c r="Q3">
        <v>2.0893397020176234E-4</v>
      </c>
    </row>
    <row r="4" spans="1:17" ht="14.7" thickBot="1" x14ac:dyDescent="0.6">
      <c r="A4" s="5" t="s">
        <v>0</v>
      </c>
      <c r="B4" s="40">
        <f>Control!B3</f>
        <v>-0.10116</v>
      </c>
      <c r="C4" s="17">
        <v>-4.1158351991370794E-2</v>
      </c>
      <c r="D4" s="17">
        <v>0.72894673894231155</v>
      </c>
      <c r="E4" s="17">
        <v>-0.11243822718228678</v>
      </c>
      <c r="F4" s="17">
        <v>-0.26207504746726928</v>
      </c>
      <c r="G4" s="17">
        <v>-0.28219223990253373</v>
      </c>
      <c r="H4" s="17">
        <v>-0.21585070394828865</v>
      </c>
      <c r="I4" s="17">
        <v>-8.6845678971834553E-2</v>
      </c>
      <c r="J4" s="43">
        <v>-20</v>
      </c>
      <c r="K4" s="20">
        <v>201886.28245457463</v>
      </c>
      <c r="L4" s="20">
        <v>355302.50023409247</v>
      </c>
      <c r="M4" s="21">
        <v>366305.36288082588</v>
      </c>
      <c r="N4" s="26">
        <f t="shared" si="0"/>
        <v>3.0967591388982994E-2</v>
      </c>
      <c r="O4" s="28">
        <f t="shared" si="1"/>
        <v>1.2536433957550424</v>
      </c>
      <c r="Q4">
        <v>1.1393793015558826E-4</v>
      </c>
    </row>
    <row r="5" spans="1:17" x14ac:dyDescent="0.55000000000000004">
      <c r="A5" s="5" t="s">
        <v>10</v>
      </c>
      <c r="B5" s="16">
        <v>-3.0505769536931546E-3</v>
      </c>
      <c r="C5" s="17">
        <v>-1.5397098760424376E-3</v>
      </c>
      <c r="D5" s="17">
        <v>-1.744302794999697E-2</v>
      </c>
      <c r="E5" s="17">
        <v>0.97721263427216054</v>
      </c>
      <c r="F5" s="17">
        <v>-2.4295233442661666E-3</v>
      </c>
      <c r="G5" s="17">
        <v>-2.7960087051713271E-3</v>
      </c>
      <c r="H5" s="17">
        <v>-2.7388270701568175E-3</v>
      </c>
      <c r="I5" s="17">
        <v>-1.4636979831572913E-2</v>
      </c>
      <c r="J5" s="43">
        <v>-10</v>
      </c>
      <c r="K5" s="20">
        <v>8147.847002948296</v>
      </c>
      <c r="L5" s="20">
        <v>20059.341068894591</v>
      </c>
      <c r="M5" s="21">
        <v>23270.868606922522</v>
      </c>
      <c r="N5" s="26">
        <f t="shared" si="0"/>
        <v>0.16010134764635658</v>
      </c>
      <c r="O5" s="28">
        <f t="shared" si="1"/>
        <v>23.951572378612308</v>
      </c>
      <c r="Q5">
        <v>7.4580000000000002E-3</v>
      </c>
    </row>
    <row r="6" spans="1:17" x14ac:dyDescent="0.55000000000000004">
      <c r="A6" s="5" t="s">
        <v>1</v>
      </c>
      <c r="B6" s="16">
        <v>-3.7043663940252601E-3</v>
      </c>
      <c r="C6" s="17">
        <v>-1.6622251873361821E-2</v>
      </c>
      <c r="D6" s="17">
        <v>-1.1844173420773251E-3</v>
      </c>
      <c r="E6" s="17">
        <v>-0.14590579354493161</v>
      </c>
      <c r="F6" s="17">
        <v>0.87805717286847274</v>
      </c>
      <c r="G6" s="17">
        <v>-4.0779401631094794E-3</v>
      </c>
      <c r="H6" s="17">
        <v>-4.9107781580148818E-3</v>
      </c>
      <c r="I6" s="17">
        <v>-3.8897951006653865E-2</v>
      </c>
      <c r="J6" s="43">
        <v>0</v>
      </c>
      <c r="K6" s="20">
        <v>33909.555315703226</v>
      </c>
      <c r="L6" s="20">
        <v>58241.040079520724</v>
      </c>
      <c r="M6" s="21">
        <v>59245.097112175325</v>
      </c>
      <c r="N6" s="26">
        <f t="shared" si="0"/>
        <v>1.7239682383482304E-2</v>
      </c>
      <c r="O6" s="28">
        <f t="shared" si="1"/>
        <v>9.2066092922032119E-2</v>
      </c>
      <c r="Q6">
        <v>9.1694087016771318E-5</v>
      </c>
    </row>
    <row r="7" spans="1:17" x14ac:dyDescent="0.55000000000000004">
      <c r="A7" s="5" t="s">
        <v>5</v>
      </c>
      <c r="B7" s="16">
        <v>-2.1358529800726321E-3</v>
      </c>
      <c r="C7" s="17">
        <v>-1.6692902291220283E-3</v>
      </c>
      <c r="D7" s="17">
        <v>-7.0409435083913343E-3</v>
      </c>
      <c r="E7" s="17">
        <v>-2.3238469190285439E-3</v>
      </c>
      <c r="F7" s="17">
        <v>-1.1188950098192945E-2</v>
      </c>
      <c r="G7" s="17">
        <v>0.9954647953171033</v>
      </c>
      <c r="H7" s="17">
        <v>-3.1503722133253676E-3</v>
      </c>
      <c r="I7" s="17">
        <v>-2.3121416237139964E-3</v>
      </c>
      <c r="J7" s="43">
        <v>-10</v>
      </c>
      <c r="K7" s="20">
        <v>4394.9816987970444</v>
      </c>
      <c r="L7" s="20">
        <v>8589.1702722923219</v>
      </c>
      <c r="M7" s="21">
        <v>11564.694921924405</v>
      </c>
      <c r="N7" s="26">
        <f t="shared" si="0"/>
        <v>0.34642748429738141</v>
      </c>
      <c r="O7" s="28">
        <f t="shared" si="1"/>
        <v>2.4720361726024382</v>
      </c>
      <c r="Q7">
        <v>8.3079001644570469E-4</v>
      </c>
    </row>
    <row r="8" spans="1:17" ht="14.7" thickBot="1" x14ac:dyDescent="0.6">
      <c r="A8" s="5" t="s">
        <v>6</v>
      </c>
      <c r="B8" s="16">
        <v>-2.9007683777317831E-3</v>
      </c>
      <c r="C8" s="17">
        <v>-6.4505873555650243E-3</v>
      </c>
      <c r="D8" s="17">
        <v>-7.5615384167779937E-3</v>
      </c>
      <c r="E8" s="17">
        <v>-2.6542313607028929E-3</v>
      </c>
      <c r="F8" s="17">
        <v>-1.2285814284827406E-2</v>
      </c>
      <c r="G8" s="17">
        <v>-4.8730481750432876E-3</v>
      </c>
      <c r="H8" s="17">
        <v>0.98495717283860706</v>
      </c>
      <c r="I8" s="17">
        <v>-7.5628791879436916E-3</v>
      </c>
      <c r="J8" s="43">
        <v>0</v>
      </c>
      <c r="K8" s="20">
        <v>7105.9270176762975</v>
      </c>
      <c r="L8" s="20">
        <v>13691.095497657419</v>
      </c>
      <c r="M8" s="21">
        <v>13920.972501863043</v>
      </c>
      <c r="N8" s="26">
        <f t="shared" si="0"/>
        <v>1.6790256429440324E-2</v>
      </c>
      <c r="O8" s="28">
        <f t="shared" si="1"/>
        <v>0.19096916303935887</v>
      </c>
      <c r="Q8">
        <v>8.3074496163408238E-4</v>
      </c>
    </row>
    <row r="9" spans="1:17" ht="14.7" thickBot="1" x14ac:dyDescent="0.6">
      <c r="A9" s="5" t="s">
        <v>7</v>
      </c>
      <c r="B9" s="16">
        <v>-5.0326786619285711E-2</v>
      </c>
      <c r="C9" s="17">
        <v>-4.3843318946827949E-2</v>
      </c>
      <c r="D9" s="17">
        <v>-0.10987190408441083</v>
      </c>
      <c r="E9" s="17">
        <v>-5.6202530229277133E-2</v>
      </c>
      <c r="F9" s="17">
        <v>-0.10559641055461527</v>
      </c>
      <c r="G9" s="17">
        <v>-0.14389097680856133</v>
      </c>
      <c r="H9" s="17">
        <v>-0.31775945895834623</v>
      </c>
      <c r="I9" s="17">
        <v>0.81360820266626044</v>
      </c>
      <c r="J9" s="33">
        <f>Control!B6</f>
        <v>-7.7779999999999996</v>
      </c>
      <c r="K9" s="34">
        <v>216326.87727649391</v>
      </c>
      <c r="L9" s="22">
        <v>333935.88405219594</v>
      </c>
      <c r="M9" s="23">
        <v>339662.88237321319</v>
      </c>
      <c r="N9" s="27">
        <f t="shared" si="0"/>
        <v>1.7149993739882387E-2</v>
      </c>
      <c r="O9" s="28">
        <f t="shared" si="1"/>
        <v>0.12189949578541254</v>
      </c>
      <c r="Q9">
        <v>2.1285058760722722E-5</v>
      </c>
    </row>
    <row r="10" spans="1:17" ht="14.7" thickBot="1" x14ac:dyDescent="0.6">
      <c r="A10" s="5" t="s">
        <v>8</v>
      </c>
      <c r="B10" s="12">
        <v>3.1334767496688193E-4</v>
      </c>
      <c r="C10" s="13">
        <v>2.0893397020176234E-4</v>
      </c>
      <c r="D10" s="13">
        <v>1.1393793015558826E-4</v>
      </c>
      <c r="E10" s="41">
        <f>Control!B2</f>
        <v>7.4580000000000002E-3</v>
      </c>
      <c r="F10" s="13">
        <v>9.1694087016771318E-5</v>
      </c>
      <c r="G10" s="13">
        <v>8.3079001644570469E-4</v>
      </c>
      <c r="H10" s="13">
        <v>8.3074496163408238E-4</v>
      </c>
      <c r="I10" s="13">
        <v>2.1285058760722722E-5</v>
      </c>
      <c r="J10" s="33">
        <f>-Control!B5</f>
        <v>-0.2</v>
      </c>
      <c r="K10" s="53">
        <f>(1-B12)*240.04184</f>
        <v>213.66527803938936</v>
      </c>
      <c r="L10" s="11"/>
      <c r="M10" s="54">
        <v>283.49999999999955</v>
      </c>
      <c r="O10" s="52">
        <f t="shared" si="1"/>
        <v>-56.69999999999991</v>
      </c>
      <c r="Q10">
        <v>-0.2</v>
      </c>
    </row>
    <row r="11" spans="1:17" ht="14.7" thickBot="1" x14ac:dyDescent="0.6"/>
    <row r="12" spans="1:17" ht="14.7" thickBot="1" x14ac:dyDescent="0.6">
      <c r="A12" s="5" t="s">
        <v>12</v>
      </c>
      <c r="B12" s="49">
        <v>0.109883185200591</v>
      </c>
      <c r="J12" s="5">
        <f>SUM(J2:J9)</f>
        <v>-77.778000000000006</v>
      </c>
      <c r="L12" s="47" t="s">
        <v>36</v>
      </c>
      <c r="M12" s="46">
        <f>Control!B8</f>
        <v>283.5</v>
      </c>
      <c r="O12" s="55"/>
    </row>
    <row r="13" spans="1:17" ht="14.7" thickBot="1" x14ac:dyDescent="0.6"/>
    <row r="14" spans="1:17" ht="14.7" thickBot="1" x14ac:dyDescent="0.6">
      <c r="A14" s="5" t="s">
        <v>13</v>
      </c>
      <c r="B14" s="1" cm="1">
        <f t="array" ref="B14:J22">MINVERSE(B2:J10)</f>
        <v>1.0357459515144294</v>
      </c>
      <c r="C14" s="2">
        <v>1.2697688947980314E-2</v>
      </c>
      <c r="D14" s="2">
        <v>8.4993500206382591E-2</v>
      </c>
      <c r="E14" s="2">
        <v>0.20190228657145995</v>
      </c>
      <c r="F14" s="2">
        <v>3.5669890818650553E-2</v>
      </c>
      <c r="G14" s="2">
        <v>5.1100126182844118E-2</v>
      </c>
      <c r="H14" s="2">
        <v>5.0395621546336006E-2</v>
      </c>
      <c r="I14" s="2">
        <v>2.6446481500247098E-2</v>
      </c>
      <c r="J14" s="6">
        <v>-24.082627666095107</v>
      </c>
      <c r="M14" s="48">
        <f>M12-M10</f>
        <v>4.5474735088646412E-13</v>
      </c>
      <c r="O14" s="55"/>
      <c r="P14" s="56"/>
    </row>
    <row r="15" spans="1:17" x14ac:dyDescent="0.55000000000000004">
      <c r="B15" s="3">
        <v>0.16017674668567725</v>
      </c>
      <c r="C15" s="4">
        <v>1.1778874424699022</v>
      </c>
      <c r="D15" s="4">
        <v>0.24297601940385924</v>
      </c>
      <c r="E15" s="4">
        <v>2.8925171841979473</v>
      </c>
      <c r="F15" s="4">
        <v>0.16989474306290175</v>
      </c>
      <c r="G15" s="4">
        <v>0.40454931726676474</v>
      </c>
      <c r="H15" s="4">
        <v>0.41148417667150017</v>
      </c>
      <c r="I15" s="4">
        <v>0.10319789511092098</v>
      </c>
      <c r="J15" s="7">
        <v>-369.84740952497054</v>
      </c>
    </row>
    <row r="16" spans="1:17" x14ac:dyDescent="0.55000000000000004">
      <c r="B16" s="3">
        <v>0.3346257420421368</v>
      </c>
      <c r="C16" s="4">
        <v>0.20372761348811519</v>
      </c>
      <c r="D16" s="4">
        <v>1.62144390771087</v>
      </c>
      <c r="E16" s="4">
        <v>3.5402066626941697</v>
      </c>
      <c r="F16" s="4">
        <v>0.60113013271855098</v>
      </c>
      <c r="G16" s="4">
        <v>0.87332004731076041</v>
      </c>
      <c r="H16" s="4">
        <v>0.82390934826670104</v>
      </c>
      <c r="I16" s="4">
        <v>0.2903741530067333</v>
      </c>
      <c r="J16" s="7">
        <v>-424.67251910498248</v>
      </c>
    </row>
    <row r="17" spans="1:13" x14ac:dyDescent="0.55000000000000004">
      <c r="B17" s="3">
        <v>5.7329813921130422E-2</v>
      </c>
      <c r="C17" s="4">
        <v>3.8939407168499682E-2</v>
      </c>
      <c r="D17" s="4">
        <v>8.3873326932406359E-2</v>
      </c>
      <c r="E17" s="4">
        <v>1.9773957331300702</v>
      </c>
      <c r="F17" s="4">
        <v>5.4434225862243661E-2</v>
      </c>
      <c r="G17" s="4">
        <v>0.13996571282078921</v>
      </c>
      <c r="H17" s="4">
        <v>0.14481188188201771</v>
      </c>
      <c r="I17" s="4">
        <v>5.2691182353309808E-2</v>
      </c>
      <c r="J17" s="7">
        <v>-122.14547614777874</v>
      </c>
    </row>
    <row r="18" spans="1:13" x14ac:dyDescent="0.55000000000000004">
      <c r="B18" s="3">
        <v>2.5608006149844736E-2</v>
      </c>
      <c r="C18" s="4">
        <v>3.5462015195147176E-2</v>
      </c>
      <c r="D18" s="4">
        <v>3.5271209618712766E-2</v>
      </c>
      <c r="E18" s="4">
        <v>0.47451534372920012</v>
      </c>
      <c r="F18" s="4">
        <v>1.1657463278617848</v>
      </c>
      <c r="G18" s="4">
        <v>5.8573638764829364E-2</v>
      </c>
      <c r="H18" s="4">
        <v>7.0045767029549566E-2</v>
      </c>
      <c r="I18" s="4">
        <v>7.0142856970907941E-2</v>
      </c>
      <c r="J18" s="7">
        <v>-38.228728073443435</v>
      </c>
    </row>
    <row r="19" spans="1:13" x14ac:dyDescent="0.55000000000000004">
      <c r="B19" s="3">
        <v>4.9852629223505182E-2</v>
      </c>
      <c r="C19" s="4">
        <v>3.48316573332264E-2</v>
      </c>
      <c r="D19" s="4">
        <v>6.1827979763809361E-2</v>
      </c>
      <c r="E19" s="4">
        <v>0.88347985139645813</v>
      </c>
      <c r="F19" s="4">
        <v>5.3679755160001293E-2</v>
      </c>
      <c r="G19" s="4">
        <v>1.1246772228939599</v>
      </c>
      <c r="H19" s="4">
        <v>0.12605337781727816</v>
      </c>
      <c r="I19" s="4">
        <v>3.2928871059526708E-2</v>
      </c>
      <c r="J19" s="7">
        <v>-113.09600408639076</v>
      </c>
    </row>
    <row r="20" spans="1:13" x14ac:dyDescent="0.55000000000000004">
      <c r="B20" s="3">
        <v>8.7664022584758687E-3</v>
      </c>
      <c r="C20" s="4">
        <v>1.1099523511036715E-2</v>
      </c>
      <c r="D20" s="4">
        <v>1.7653698014417272E-2</v>
      </c>
      <c r="E20" s="4">
        <v>7.6377446887857359E-2</v>
      </c>
      <c r="F20" s="4">
        <v>2.3085280378546225E-2</v>
      </c>
      <c r="G20" s="4">
        <v>1.9804188592245763E-2</v>
      </c>
      <c r="H20" s="4">
        <v>1.0316174700356793</v>
      </c>
      <c r="I20" s="4">
        <v>1.4336586481929153E-2</v>
      </c>
      <c r="J20" s="7">
        <v>-8.7969299503846141</v>
      </c>
    </row>
    <row r="21" spans="1:13" x14ac:dyDescent="0.55000000000000004">
      <c r="B21" s="3">
        <v>0.1794073507040557</v>
      </c>
      <c r="C21" s="4">
        <v>0.13862339002247934</v>
      </c>
      <c r="D21" s="4">
        <v>0.3115739473389581</v>
      </c>
      <c r="E21" s="4">
        <v>1.828865112421977</v>
      </c>
      <c r="F21" s="4">
        <v>0.29948184086898255</v>
      </c>
      <c r="G21" s="4">
        <v>0.47245124084780432</v>
      </c>
      <c r="H21" s="4">
        <v>0.6887993395563704</v>
      </c>
      <c r="I21" s="4">
        <v>1.324993470714293</v>
      </c>
      <c r="J21" s="7">
        <v>-218.54571697683559</v>
      </c>
    </row>
    <row r="22" spans="1:13" x14ac:dyDescent="0.55000000000000004">
      <c r="B22" s="8">
        <v>4.3928688796885627E-3</v>
      </c>
      <c r="C22" s="9">
        <v>3.0403141144287557E-3</v>
      </c>
      <c r="D22" s="9">
        <v>4.8178375759526972E-3</v>
      </c>
      <c r="E22" s="9">
        <v>8.3491330402255648E-2</v>
      </c>
      <c r="F22" s="9">
        <v>3.4908847946863906E-3</v>
      </c>
      <c r="G22" s="9">
        <v>1.1050773063247674E-2</v>
      </c>
      <c r="H22" s="9">
        <v>1.1292323674351658E-2</v>
      </c>
      <c r="I22" s="9">
        <v>2.6490261540740015E-3</v>
      </c>
      <c r="J22" s="10">
        <v>-10.767956675166685</v>
      </c>
    </row>
    <row r="24" spans="1:13" ht="29.65" customHeight="1" x14ac:dyDescent="0.55000000000000004">
      <c r="A24" s="32" t="s">
        <v>14</v>
      </c>
      <c r="B24" s="58" t="s">
        <v>15</v>
      </c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</row>
    <row r="25" spans="1:13" ht="18" customHeight="1" x14ac:dyDescent="0.55000000000000004">
      <c r="B25" s="58" t="s">
        <v>16</v>
      </c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</row>
    <row r="26" spans="1:13" ht="28.15" customHeight="1" x14ac:dyDescent="0.55000000000000004">
      <c r="B26" s="58" t="s">
        <v>17</v>
      </c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</row>
    <row r="27" spans="1:13" x14ac:dyDescent="0.55000000000000004">
      <c r="B27" s="29" t="s">
        <v>18</v>
      </c>
    </row>
  </sheetData>
  <mergeCells count="3">
    <mergeCell ref="B24:M24"/>
    <mergeCell ref="B25:M25"/>
    <mergeCell ref="B26:M26"/>
  </mergeCells>
  <conditionalFormatting sqref="N2:N9">
    <cfRule type="colorScale" priority="2">
      <colorScale>
        <cfvo type="min"/>
        <cfvo type="max"/>
        <color rgb="FFFCFCFF"/>
        <color rgb="FFF8696B"/>
      </colorScale>
    </cfRule>
  </conditionalFormatting>
  <conditionalFormatting sqref="O2:O9">
    <cfRule type="colorScale" priority="1">
      <colorScale>
        <cfvo type="min"/>
        <cfvo type="max"/>
        <color rgb="FFFCFCFF"/>
        <color rgb="FFF8696B"/>
      </colorScale>
    </cfRule>
  </conditionalFormatting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9"/>
  <sheetViews>
    <sheetView zoomScale="130" zoomScaleNormal="130" workbookViewId="0">
      <selection activeCell="A14" sqref="A14"/>
    </sheetView>
  </sheetViews>
  <sheetFormatPr defaultRowHeight="14.4" x14ac:dyDescent="0.55000000000000004"/>
  <cols>
    <col min="1" max="1" width="19.578125" style="5" customWidth="1"/>
    <col min="2" max="3" width="7.578125" style="5" customWidth="1"/>
    <col min="5" max="5" width="0" hidden="1" customWidth="1"/>
  </cols>
  <sheetData>
    <row r="1" spans="1:5" ht="133.15" customHeight="1" x14ac:dyDescent="0.55000000000000004">
      <c r="B1" s="30" t="s">
        <v>4</v>
      </c>
      <c r="C1" s="30" t="s">
        <v>39</v>
      </c>
    </row>
    <row r="2" spans="1:5" x14ac:dyDescent="0.55000000000000004">
      <c r="A2" s="5" t="s">
        <v>2</v>
      </c>
      <c r="B2" s="57">
        <f>EEIO_Model_Baseline!N2</f>
        <v>1.8356132248716558E-2</v>
      </c>
      <c r="C2" s="51">
        <f>EEIO_Model_Baseline!O2</f>
        <v>0.1957845574483556</v>
      </c>
      <c r="E2" t="e" cm="1">
        <f t="array" ref="E2">TRANSPOSE(#REF!)</f>
        <v>#REF!</v>
      </c>
    </row>
    <row r="3" spans="1:5" x14ac:dyDescent="0.55000000000000004">
      <c r="A3" s="5" t="s">
        <v>3</v>
      </c>
      <c r="B3" s="57">
        <f>EEIO_Model_Baseline!N3</f>
        <v>0.24345293476696472</v>
      </c>
      <c r="C3" s="51">
        <f>EEIO_Model_Baseline!O3</f>
        <v>2.0320046816949664</v>
      </c>
    </row>
    <row r="4" spans="1:5" x14ac:dyDescent="0.55000000000000004">
      <c r="A4" s="5" t="s">
        <v>0</v>
      </c>
      <c r="B4" s="57">
        <f>EEIO_Model_Baseline!N4</f>
        <v>3.0967591388982994E-2</v>
      </c>
      <c r="C4" s="51">
        <f>EEIO_Model_Baseline!O4</f>
        <v>1.2536433957550424</v>
      </c>
    </row>
    <row r="5" spans="1:5" x14ac:dyDescent="0.55000000000000004">
      <c r="A5" s="5" t="s">
        <v>10</v>
      </c>
      <c r="B5" s="57">
        <f>EEIO_Model_Baseline!N5</f>
        <v>0.16010134764635658</v>
      </c>
      <c r="C5" s="51">
        <f>EEIO_Model_Baseline!O5</f>
        <v>23.951572378612308</v>
      </c>
    </row>
    <row r="6" spans="1:5" x14ac:dyDescent="0.55000000000000004">
      <c r="A6" s="5" t="s">
        <v>1</v>
      </c>
      <c r="B6" s="57">
        <f>EEIO_Model_Baseline!N6</f>
        <v>1.7239682383482304E-2</v>
      </c>
      <c r="C6" s="51">
        <f>EEIO_Model_Baseline!O6</f>
        <v>9.2066092922032119E-2</v>
      </c>
    </row>
    <row r="7" spans="1:5" x14ac:dyDescent="0.55000000000000004">
      <c r="A7" s="5" t="s">
        <v>5</v>
      </c>
      <c r="B7" s="57">
        <f>EEIO_Model_Baseline!N7</f>
        <v>0.34642748429738141</v>
      </c>
      <c r="C7" s="51">
        <f>EEIO_Model_Baseline!O7</f>
        <v>2.4720361726024382</v>
      </c>
    </row>
    <row r="8" spans="1:5" x14ac:dyDescent="0.55000000000000004">
      <c r="A8" s="5" t="s">
        <v>6</v>
      </c>
      <c r="B8" s="57">
        <f>EEIO_Model_Baseline!N8</f>
        <v>1.6790256429440324E-2</v>
      </c>
      <c r="C8" s="51">
        <f>EEIO_Model_Baseline!O8</f>
        <v>0.19096916303935887</v>
      </c>
    </row>
    <row r="9" spans="1:5" x14ac:dyDescent="0.55000000000000004">
      <c r="A9" s="5" t="s">
        <v>7</v>
      </c>
      <c r="B9" s="57">
        <f>EEIO_Model_Baseline!N9</f>
        <v>1.7149993739882387E-2</v>
      </c>
      <c r="C9" s="51">
        <f>EEIO_Model_Baseline!O9</f>
        <v>0.12189949578541254</v>
      </c>
    </row>
  </sheetData>
  <conditionalFormatting sqref="B2:C9">
    <cfRule type="colorScale" priority="2">
      <colorScale>
        <cfvo type="min"/>
        <cfvo type="max"/>
        <color rgb="FFFCFCFF"/>
        <color rgb="FFF8696B"/>
      </colorScale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Control</vt:lpstr>
      <vt:lpstr>EEIO_Model_Baseline</vt:lpstr>
      <vt:lpstr>Sector Effects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Raymond Tan</cp:lastModifiedBy>
  <cp:lastPrinted>2021-12-03T09:47:25Z</cp:lastPrinted>
  <dcterms:created xsi:type="dcterms:W3CDTF">2021-12-01T07:38:05Z</dcterms:created>
  <dcterms:modified xsi:type="dcterms:W3CDTF">2025-10-31T09:14:37Z</dcterms:modified>
</cp:coreProperties>
</file>